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 activeTab="2"/>
  </bookViews>
  <sheets>
    <sheet name="Инструкция" sheetId="4" r:id="rId1"/>
    <sheet name="Настройки" sheetId="5" r:id="rId2"/>
    <sheet name="PR" sheetId="1" r:id="rId3"/>
    <sheet name="Счета" sheetId="2" r:id="rId4"/>
    <sheet name="Закрывашки" sheetId="3" r:id="rId5"/>
  </sheets>
  <definedNames>
    <definedName name="_xlnm._FilterDatabase" localSheetId="2" hidden="1">PR!$A$1:$J$4</definedName>
    <definedName name="_xlnm._FilterDatabase" localSheetId="4" hidden="1">Закрывашки!$A$1:$K$4</definedName>
    <definedName name="_xlnm._FilterDatabase" localSheetId="3" hidden="1">Счета!$A$1:$J$4</definedName>
    <definedName name="tbОтветственные">Table5[Ответственные]</definedName>
    <definedName name="tbСтатусы">Table4[Статусы]</definedName>
  </definedNames>
  <calcPr calcId="152511"/>
</workbook>
</file>

<file path=xl/calcChain.xml><?xml version="1.0" encoding="utf-8"?>
<calcChain xmlns="http://schemas.openxmlformats.org/spreadsheetml/2006/main">
  <c r="C4" i="1" l="1"/>
  <c r="I4" i="1"/>
  <c r="J4" i="1" s="1"/>
  <c r="B2" i="3" l="1"/>
  <c r="B3" i="3"/>
  <c r="B4" i="3"/>
  <c r="B2" i="2"/>
  <c r="B3" i="2"/>
  <c r="B4" i="2"/>
  <c r="C2" i="1"/>
  <c r="C3" i="1"/>
  <c r="D3" i="3" l="1"/>
  <c r="D4" i="3"/>
  <c r="D2" i="3"/>
  <c r="C2" i="3"/>
  <c r="C3" i="3"/>
  <c r="C4" i="3"/>
  <c r="C4" i="2"/>
  <c r="D4" i="2"/>
  <c r="I3" i="1"/>
  <c r="J3" i="1" s="1"/>
  <c r="C2" i="2"/>
  <c r="C3" i="2"/>
  <c r="D3" i="2"/>
  <c r="D2" i="2"/>
  <c r="I2" i="1" l="1"/>
  <c r="J2" i="1" s="1"/>
</calcChain>
</file>

<file path=xl/comments1.xml><?xml version="1.0" encoding="utf-8"?>
<comments xmlns="http://schemas.openxmlformats.org/spreadsheetml/2006/main">
  <authors>
    <author>Author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В Ячейке B3 указать полный путь до папки, где будут находиться согласованные и отсканированные запросы на покупку. (Например: "C:\!Purchase Request\Scans\")</t>
        </r>
      </text>
    </comment>
  </commentList>
</comments>
</file>

<file path=xl/sharedStrings.xml><?xml version="1.0" encoding="utf-8"?>
<sst xmlns="http://schemas.openxmlformats.org/spreadsheetml/2006/main" count="151" uniqueCount="88">
  <si>
    <t>Контрагент</t>
  </si>
  <si>
    <t>Описание</t>
  </si>
  <si>
    <t>Дата счёта</t>
  </si>
  <si>
    <t>№ счета</t>
  </si>
  <si>
    <t>Дата С/Ф</t>
  </si>
  <si>
    <t>№ С/ф</t>
  </si>
  <si>
    <t>Отсканирован</t>
  </si>
  <si>
    <t>Сумма счета с НДС</t>
  </si>
  <si>
    <t>Счет передан в оплату (дата):</t>
  </si>
  <si>
    <t>Счет оплачен (дата):</t>
  </si>
  <si>
    <t>Закрывашки переданы в бухгалтерию (дата):</t>
  </si>
  <si>
    <t>Последние изменения сделаны:</t>
  </si>
  <si>
    <t>Не закрыто документами:</t>
  </si>
  <si>
    <t>Остаток суммы по PR:</t>
  </si>
  <si>
    <t>Сумма закрывашек</t>
  </si>
  <si>
    <t>Дата тов. Накладной/акта</t>
  </si>
  <si>
    <t>Номер тов. Накладной/акта</t>
  </si>
  <si>
    <t>Ссылка на запрос</t>
  </si>
  <si>
    <t>Отменён</t>
  </si>
  <si>
    <t>ООО "Рога и копыта"</t>
  </si>
  <si>
    <t>Оплата покупки</t>
  </si>
  <si>
    <t>Получение документов покупки</t>
  </si>
  <si>
    <t>Вручную заполняются следующие поля:</t>
  </si>
  <si>
    <t>Значения из списка выбираются в полях:</t>
  </si>
  <si>
    <t>Следующие поля заполняются автоматически:</t>
  </si>
  <si>
    <t>Остаток суммы по PR</t>
  </si>
  <si>
    <t>Не закрыто документами</t>
  </si>
  <si>
    <t>Последние изменения сделаны</t>
  </si>
  <si>
    <t>PDF</t>
  </si>
  <si>
    <t>Статусы</t>
  </si>
  <si>
    <t>Регистрируется</t>
  </si>
  <si>
    <t>Подписан</t>
  </si>
  <si>
    <t>Ответственные</t>
  </si>
  <si>
    <t>Иванов</t>
  </si>
  <si>
    <t>Петров</t>
  </si>
  <si>
    <t>Сидоров</t>
  </si>
  <si>
    <t>АО "Контора Никанора"</t>
  </si>
  <si>
    <t>1</t>
  </si>
  <si>
    <t>Описание вкладки "Счета":</t>
  </si>
  <si>
    <t>Счет передан в оплату (дата)</t>
  </si>
  <si>
    <t>Счет оплачен (дата)</t>
  </si>
  <si>
    <t>Обязательное поле, используется в расчете полей "Остаток суммы по PR" и "Не закрыто документами" на вкладке "PR"</t>
  </si>
  <si>
    <t>Список вариантов регулируется на вкладке "Настройки"</t>
  </si>
  <si>
    <t>Основные жизненные циклы учитываемых документов:</t>
  </si>
  <si>
    <t>Описание вкладки "Закрывашки":</t>
  </si>
  <si>
    <t>Закрывашки переданы в бухгалтерию (дата)</t>
  </si>
  <si>
    <t>Обязательное поле, используется в качестве признака для инициации расчета полей "Остаток суммы по PR" и "Не закрыто документами" на вкладке "PR"</t>
  </si>
  <si>
    <t>Описание вкладки "PR":</t>
  </si>
  <si>
    <t>Регистрация запроса на приобретение</t>
  </si>
  <si>
    <t>Согласование запроса на приобретение</t>
  </si>
  <si>
    <t>На вкладке "Настройка" в поле "B3" необходимо указать полный путь, где будут храниться согласованные сканы запросов на приобретение. Путь указывается единожды для всего периода жизни файла и меняется только в случае перемещения хранилища.</t>
  </si>
  <si>
    <t>Дата запроса на приобретение</t>
  </si>
  <si>
    <t>№ запроса на приобретение</t>
  </si>
  <si>
    <t>Сумма запроса на приобретение</t>
  </si>
  <si>
    <t>Статус запроса на приобретение</t>
  </si>
  <si>
    <t>На вкладке к номеру запроса на приобретение привязывается документ "Счет" на оплату.</t>
  </si>
  <si>
    <t>Подразумевается, что одобренная сумма затрат (сумма в запросе на приобретение) не должна сильно превышать сумму счёта. Здесь нет дополнительной проверки и ограничений - в роли внешнего ограничителя выступает бухгалтерия компании. Таблица преследует цель упростить контроль за документами, а не вводить жесткий контроль по их учёту - совесть лучший контролёр!</t>
  </si>
  <si>
    <r>
      <t xml:space="preserve">Название файла запроса должно состоять из 3х основных частей:
1 - две буквы "pr"
2 - номер запроса на приобретение
3 - выбранный формат файла после точки
</t>
    </r>
    <r>
      <rPr>
        <sz val="11"/>
        <color rgb="FFFF0000"/>
        <rFont val="Calibri"/>
        <family val="2"/>
        <charset val="204"/>
        <scheme val="minor"/>
      </rPr>
      <t>Например: pr998.pdf</t>
    </r>
  </si>
  <si>
    <t>PR (или Purchase Request - Запрос на приобретение) - документ-основание покупки, подтверждение намерений отдела и утверждение руководством компании указанных затрат. Это может быть отсканированный документ, или письмо от руководителя компании. Каждый запрос должен иметь свой уникальный номер - формат номера не принципиален, но автор рекомендует использовать арабские цифры.</t>
  </si>
  <si>
    <t>Записывается соответствующий номер запроса на покупки из списка зарегистрированных на вкладке "PR"</t>
  </si>
  <si>
    <t>Если был правильно указан путь к папке с сохранёнными запросами, сам файл сохранён в этой папке и имеет название согласно формату, то здесь будет активная ссылка на этот документ - его, при необходимости, можно распечатать</t>
  </si>
  <si>
    <t>На вкладке к номеру запроса на приобретение привязываются закрывающие документы, такие как Счет-фактура и Акт или товарная накладная.</t>
  </si>
  <si>
    <t>Обязательное поле, используется в расчете поля "Не закрыто документами" на вкладке "PR"</t>
  </si>
  <si>
    <t>Обязательное поле, используется в качестве признака для инициации расчета поля "Не закрыто документами" на вкладке "PR"</t>
  </si>
  <si>
    <t>Инструкция по использованию таблицы PR Registry</t>
  </si>
  <si>
    <t>На вкладке "Настройка" в поле "D3" необходимо выбрать предпочитаемый формат для отсканированных запросов на приобретение. Формат выбирается единожды для всего периода жизни файла. (Ограничение на формат сделано умышленно для унификации - при необходимости можно реализовать возможность вводить частные случаи, но автор таблицы не рекомендует нарушать перфекционизм таблицы)</t>
  </si>
  <si>
    <t>Для одного запроса на приобретение возможно указание нескольких разных счетов оплаты: каждый счет указывается в отдельной строчке с сылкой на тот же номер запроса. Главное, чтобы сумма по счетам не сильно превосходила сумму, указанную в запросе - отдельной на то проверки в текущей версии файла не предусмотрено.</t>
  </si>
  <si>
    <t>Если запрос на приобретение закрывается несколькими комплектами документов, то для каждой строчки указывается соответствующий номер запроса.</t>
  </si>
  <si>
    <t>Статус запроса, определяющий наличие скана в хранилище</t>
  </si>
  <si>
    <t>Описание вкладки "Настройки":</t>
  </si>
  <si>
    <t>В ячейке "B3" необходимо указать папку, где будут храниться согласования денежных затрат (если таковые имеются). Путь к папке нужен для удобства быстрого доступа к документу согласования для, например, его распечатывания. Указанный путь обязательно должен завершаться символом "\". Например:     C:\!Purchase Request\Scans\</t>
  </si>
  <si>
    <t>http://paladinum.ru/</t>
  </si>
  <si>
    <t>Путь к папке с запросами на приобретение</t>
  </si>
  <si>
    <t>Формат отсканированного запроса на приобретение</t>
  </si>
  <si>
    <t>Определитесь в каком формате вы будете хранить электронные копии документов для ваших согласованных запросов на приобретение и только в этом формате их сохраняйте в папку, указанную в разделе "Путь к папке с запросами на приобретение"</t>
  </si>
  <si>
    <t>Статусы согласования запроса на приобретение. Например:
Регистрация - ожидается назначение номера запросу
Согласование - документ на согласовании у ответственных лиц
Отсканирован - документ полностью согласован, отобрен и отсканирован и можно переходить к закупке</t>
  </si>
  <si>
    <t>Если файлом будут пользоваться несколько сотрудников - перечислите всех. Каждый должен отмечать себя в соответсвующем поле</t>
  </si>
  <si>
    <t>Выберите из списка "Статусы" один из статусов, который вы отметите на вкладке "PR" после помещения электронной копии документа в хранилище запросов. Когда запрос находится в этом статусе - появляется активная ссылка на документ и его можно будет открыть прямо из таблицы.</t>
  </si>
  <si>
    <t>Таблица не является отчетным инструментом, а служит лишь для учёта и отслеживания документов, проходящих через отдел. 
PR Registry - это Check-List, ваша вторая память, когда не нужно запоминать нужную для работы информации, а стоит просто её записать в удобном, понятно и наглядном виде (ИМХО автора).
Функционал таблицы не предусматривает введения тотального контроля за введёнными данными. Так же не стоит искать уязвимости в таблице - автор преследовал другую цель. 
Таблица может использоваться свободно для персональных нужд. Ответственность за корректное заполнение настоящей таблицы несет только конечный её пользователь. Если файл перестал работать - чистый шаблон можно найти на сайте http://paladinum.ru (воспользуйтесь поиском по сайту, строка поиска: "PR Registry") .
Если вы обнаружили ошибку в работе таблицы - её описание вы можете оставить в комментарии к статье об этой таблице и, по возможности, ошибка будет устранена. Так же никто не ограничивает вас на самостоятельную доработку этой таблицы.</t>
  </si>
  <si>
    <t>Для удобства работы с файлом после его настройки под себя, рекомендую скрыть вкладки "Инструкция" и "Настройки"</t>
  </si>
  <si>
    <t>C:\!Purchase Request\Scans\</t>
  </si>
  <si>
    <t>На вкладке PR заносится данные, инициирующие приобретение. Номер запроса - значение уникальное. На этой вкладке для одного номера запроса - должна быть только одна строчка. Если будет введён повторный номер запроса - ячейка подсветится красным.</t>
  </si>
  <si>
    <t>Покупка. Таракан рыжий, 5 шт</t>
  </si>
  <si>
    <t>563</t>
  </si>
  <si>
    <t>ИП Левша</t>
  </si>
  <si>
    <t>Покупка. Генератор ~220В на тараканей силе</t>
  </si>
  <si>
    <t>Услуги по уходу за тараканами - 30р за 1 таракана в месяц</t>
  </si>
  <si>
    <t>Согласование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</si>
</sst>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u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1" xfId="0" applyBorder="1" applyAlignment="1">
      <alignment wrapText="1"/>
    </xf>
    <xf numFmtId="43" fontId="0" fillId="0" borderId="1" xfId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43" fontId="4" fillId="0" borderId="5" xfId="1" applyFont="1" applyBorder="1" applyAlignment="1">
      <alignment horizontal="center" wrapText="1"/>
    </xf>
    <xf numFmtId="14" fontId="0" fillId="0" borderId="3" xfId="0" applyNumberFormat="1" applyBorder="1" applyAlignment="1">
      <alignment wrapText="1"/>
    </xf>
    <xf numFmtId="0" fontId="0" fillId="0" borderId="1" xfId="0" applyBorder="1"/>
    <xf numFmtId="43" fontId="0" fillId="0" borderId="1" xfId="0" applyNumberFormat="1" applyBorder="1"/>
    <xf numFmtId="14" fontId="0" fillId="0" borderId="1" xfId="1" applyNumberFormat="1" applyFont="1" applyBorder="1" applyAlignment="1">
      <alignment wrapText="1"/>
    </xf>
    <xf numFmtId="14" fontId="4" fillId="0" borderId="5" xfId="1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5" fillId="0" borderId="1" xfId="2" applyBorder="1"/>
    <xf numFmtId="49" fontId="0" fillId="0" borderId="1" xfId="0" applyNumberFormat="1" applyBorder="1" applyAlignment="1">
      <alignment wrapText="1"/>
    </xf>
    <xf numFmtId="49" fontId="4" fillId="0" borderId="5" xfId="0" applyNumberFormat="1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wrapText="1"/>
    </xf>
    <xf numFmtId="43" fontId="0" fillId="0" borderId="7" xfId="0" applyNumberFormat="1" applyBorder="1"/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43" fontId="4" fillId="0" borderId="12" xfId="1" applyFont="1" applyBorder="1" applyAlignment="1">
      <alignment horizontal="center" wrapText="1"/>
    </xf>
    <xf numFmtId="14" fontId="0" fillId="0" borderId="13" xfId="0" applyNumberForma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43" fontId="0" fillId="0" borderId="15" xfId="0" applyNumberFormat="1" applyBorder="1"/>
    <xf numFmtId="43" fontId="0" fillId="0" borderId="14" xfId="0" applyNumberFormat="1" applyBorder="1"/>
    <xf numFmtId="0" fontId="0" fillId="0" borderId="16" xfId="0" applyBorder="1" applyAlignment="1">
      <alignment wrapText="1"/>
    </xf>
    <xf numFmtId="0" fontId="4" fillId="0" borderId="17" xfId="0" applyFont="1" applyBorder="1" applyAlignment="1">
      <alignment horizontal="center" wrapText="1"/>
    </xf>
    <xf numFmtId="14" fontId="0" fillId="0" borderId="18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 wrapText="1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4" fillId="0" borderId="21" xfId="0" applyFont="1" applyBorder="1"/>
    <xf numFmtId="0" fontId="0" fillId="0" borderId="0" xfId="0" applyFill="1" applyBorder="1"/>
    <xf numFmtId="0" fontId="0" fillId="0" borderId="15" xfId="0" applyNumberFormat="1" applyBorder="1" applyAlignment="1">
      <alignment wrapText="1"/>
    </xf>
    <xf numFmtId="43" fontId="2" fillId="0" borderId="15" xfId="1" applyFont="1" applyBorder="1" applyAlignment="1">
      <alignment wrapText="1"/>
    </xf>
    <xf numFmtId="14" fontId="2" fillId="0" borderId="15" xfId="1" applyNumberFormat="1" applyFont="1" applyBorder="1" applyAlignment="1">
      <alignment wrapText="1"/>
    </xf>
    <xf numFmtId="0" fontId="5" fillId="0" borderId="15" xfId="2" applyNumberFormat="1" applyBorder="1" applyAlignment="1">
      <alignment wrapText="1"/>
    </xf>
    <xf numFmtId="0" fontId="5" fillId="0" borderId="15" xfId="2" applyBorder="1" applyAlignment="1">
      <alignment wrapText="1"/>
    </xf>
    <xf numFmtId="0" fontId="11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wrapText="1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0" fillId="0" borderId="22" xfId="0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Border="1" applyProtection="1"/>
    <xf numFmtId="0" fontId="0" fillId="0" borderId="0" xfId="0" applyBorder="1" applyProtection="1"/>
    <xf numFmtId="0" fontId="0" fillId="0" borderId="0" xfId="0" applyProtection="1"/>
    <xf numFmtId="0" fontId="4" fillId="0" borderId="0" xfId="0" applyFont="1" applyProtection="1"/>
    <xf numFmtId="0" fontId="0" fillId="0" borderId="9" xfId="0" applyBorder="1" applyAlignment="1" applyProtection="1">
      <alignment horizontal="center" vertical="center" wrapText="1"/>
    </xf>
    <xf numFmtId="0" fontId="5" fillId="0" borderId="9" xfId="2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14" fontId="0" fillId="0" borderId="3" xfId="0" applyNumberFormat="1" applyBorder="1" applyAlignment="1" applyProtection="1">
      <alignment wrapText="1"/>
    </xf>
    <xf numFmtId="49" fontId="0" fillId="0" borderId="1" xfId="0" applyNumberFormat="1" applyBorder="1" applyAlignment="1" applyProtection="1">
      <alignment wrapText="1"/>
    </xf>
    <xf numFmtId="14" fontId="0" fillId="0" borderId="1" xfId="0" applyNumberFormat="1" applyBorder="1" applyAlignment="1" applyProtection="1">
      <alignment wrapText="1"/>
    </xf>
    <xf numFmtId="43" fontId="0" fillId="0" borderId="1" xfId="1" applyFont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13" xfId="0" applyBorder="1" applyAlignment="1" applyProtection="1">
      <alignment horizontal="center" vertical="center"/>
    </xf>
    <xf numFmtId="0" fontId="5" fillId="0" borderId="13" xfId="2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wrapText="1"/>
    </xf>
    <xf numFmtId="14" fontId="0" fillId="0" borderId="18" xfId="0" applyNumberFormat="1" applyBorder="1" applyProtection="1"/>
    <xf numFmtId="49" fontId="0" fillId="0" borderId="15" xfId="0" applyNumberFormat="1" applyBorder="1" applyProtection="1"/>
    <xf numFmtId="0" fontId="0" fillId="0" borderId="15" xfId="0" applyBorder="1" applyProtection="1"/>
    <xf numFmtId="43" fontId="2" fillId="0" borderId="15" xfId="1" applyFont="1" applyBorder="1" applyProtection="1"/>
    <xf numFmtId="14" fontId="0" fillId="0" borderId="15" xfId="0" applyNumberFormat="1" applyBorder="1" applyProtection="1"/>
    <xf numFmtId="0" fontId="0" fillId="0" borderId="14" xfId="0" applyBorder="1" applyProtection="1"/>
    <xf numFmtId="0" fontId="0" fillId="0" borderId="3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" xfId="0" applyBorder="1" applyProtection="1"/>
    <xf numFmtId="0" fontId="0" fillId="0" borderId="4" xfId="0" applyBorder="1" applyProtection="1"/>
    <xf numFmtId="0" fontId="0" fillId="0" borderId="3" xfId="0" applyBorder="1" applyProtection="1"/>
    <xf numFmtId="49" fontId="0" fillId="0" borderId="1" xfId="0" applyNumberFormat="1" applyBorder="1" applyProtection="1"/>
    <xf numFmtId="43" fontId="0" fillId="0" borderId="1" xfId="1" applyFont="1" applyBorder="1" applyProtection="1"/>
    <xf numFmtId="0" fontId="0" fillId="0" borderId="22" xfId="0" applyBorder="1"/>
    <xf numFmtId="43" fontId="1" fillId="0" borderId="15" xfId="1" applyFont="1" applyBorder="1" applyAlignment="1">
      <alignment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horizontal="left" wrapText="1" shrinkToFit="1"/>
    </xf>
    <xf numFmtId="0" fontId="5" fillId="0" borderId="0" xfId="2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5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numFmt numFmtId="19" formatCode="dd/mm/yyyy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numFmt numFmtId="30" formatCode="@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numFmt numFmtId="19" formatCode="dd/mm/yyyy"/>
      <border diagonalUp="0" diagonalDown="0">
        <left style="medium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1" hidden="0"/>
    </dxf>
    <dxf>
      <border outline="0">
        <top style="hair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hair">
          <color indexed="64"/>
        </bottom>
      </border>
    </dxf>
    <dxf>
      <protection locked="1" hidden="0"/>
    </dxf>
    <dxf>
      <border outline="0"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30" formatCode="@"/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19" formatCode="dd/mm/yyyy"/>
      <alignment horizontal="general" vertical="bottom" textRotation="0" wrapText="1" indent="0" justifyLastLine="0" shrinkToFit="0" readingOrder="0"/>
      <border diagonalUp="0" diagonalDown="0">
        <left style="medium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medium">
          <color indexed="64"/>
        </right>
        <bottom style="hair">
          <color indexed="64"/>
        </bottom>
      </border>
    </dxf>
    <dxf>
      <border outline="0">
        <bottom style="hair">
          <color indexed="64"/>
        </bottom>
      </border>
    </dxf>
    <dxf>
      <numFmt numFmtId="35" formatCode="_-* #,##0.00\ _₽_-;\-* #,##0.00\ _₽_-;_-* &quot;-&quot;??\ _₽_-;_-@_-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numFmt numFmtId="35" formatCode="_-* #,##0.00\ _₽_-;\-* #,##0.00\ _₽_-;_-* &quot;-&quot;??\ _₽_-;_-@_-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numFmt numFmtId="19" formatCode="dd/mm/yyyy"/>
      <alignment horizontal="general" vertical="bottom" textRotation="0" wrapText="1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alignment horizontal="general" vertical="bottom" textRotation="0" wrapText="1" indent="0" justifyLastLine="0" shrinkToFit="0" readingOrder="0"/>
    </dxf>
    <dxf>
      <border outline="0"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color theme="2"/>
      </font>
      <fill>
        <patternFill>
          <bgColor rgb="FFFF9933"/>
        </patternFill>
      </fill>
    </dxf>
    <dxf>
      <font>
        <color theme="4" tint="0.79998168889431442"/>
      </font>
      <fill>
        <patternFill>
          <bgColor rgb="FFCC3300"/>
        </patternFill>
      </fill>
    </dxf>
  </dxfs>
  <tableStyles count="2" defaultTableStyle="TableStyleMedium2" defaultPivotStyle="PivotStyleMedium9">
    <tableStyle name="Table Style 1" pivot="0" count="1">
      <tableStyleElement type="headerRow" dxfId="53"/>
    </tableStyle>
    <tableStyle name="Table Style 2" pivot="0" count="1">
      <tableStyleElement type="headerRow" dxfId="52"/>
    </tableStyle>
  </tableStyles>
  <colors>
    <mruColors>
      <color rgb="FFFF9933"/>
      <color rgb="FFFFCC66"/>
      <color rgb="FFCC33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4" name="Table4" displayName="Table4" ref="F2:F7" headerRowDxfId="51" dataDxfId="50" totalsRowDxfId="49">
  <autoFilter ref="F2:F7"/>
  <tableColumns count="1">
    <tableColumn id="1" name="Статусы" totalsRowFunction="count" dataDxfId="48" totalsRowDxfId="47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State"/>
    </ext>
  </extLst>
</table>
</file>

<file path=xl/tables/table2.xml><?xml version="1.0" encoding="utf-8"?>
<table xmlns="http://schemas.openxmlformats.org/spreadsheetml/2006/main" id="5" name="Table5" displayName="Table5" ref="H2:H5" totalsRowShown="0" dataDxfId="46">
  <autoFilter ref="H2:H5"/>
  <tableColumns count="1">
    <tableColumn id="1" name="Ответственные" dataDxfId="45"/>
  </tableColumns>
  <tableStyleInfo name="TableStyleLight9" showFirstColumn="0" showLastColumn="0" showRowStripes="1" showColumnStripes="0"/>
  <extLst>
    <ext xmlns:x14="http://schemas.microsoft.com/office/spreadsheetml/2009/9/main" uri="{504A1905-F514-4f6f-8877-14C23A59335A}">
      <x14:table altText="who"/>
    </ext>
  </extLst>
</table>
</file>

<file path=xl/tables/table3.xml><?xml version="1.0" encoding="utf-8"?>
<table xmlns="http://schemas.openxmlformats.org/spreadsheetml/2006/main" id="1" name="Table1" displayName="Table1" ref="A1:J4" totalsRowShown="0" headerRowDxfId="44" dataDxfId="42" headerRowBorderDxfId="43" tableBorderDxfId="41">
  <autoFilter ref="A1:J4"/>
  <tableColumns count="10">
    <tableColumn id="1" name="Дата запроса на приобретение" dataDxfId="40"/>
    <tableColumn id="2" name="№ запроса на приобретение" dataDxfId="39"/>
    <tableColumn id="3" name="Ссылка на запрос" dataDxfId="38">
      <calculatedColumnFormula>IF(G2=Настройки!$B$6,HYPERLINK(Настройки!$B$3&amp;"pr"&amp;B2&amp;"."&amp;Настройки!$D$3,"pr"&amp;B2&amp;"."&amp;Настройки!$D$3),"")</calculatedColumnFormula>
    </tableColumn>
    <tableColumn id="4" name="Сумма запроса на приобретение" dataDxfId="37" dataCellStyle="Comma"/>
    <tableColumn id="5" name="Контрагент" dataDxfId="36"/>
    <tableColumn id="6" name="Описание" dataDxfId="35"/>
    <tableColumn id="7" name="Статус запроса на приобретение" dataDxfId="34"/>
    <tableColumn id="8" name="Последние изменения сделаны:" dataDxfId="33"/>
    <tableColumn id="9" name="Остаток суммы по PR:" dataDxfId="32">
      <calculatedColumnFormula>IF(D2-SUMIFS(Счета!G:G,Счета!A:A,PR!B2,Счета!H:H,"&lt;&gt;")&lt;0,0,D2-SUMIFS(Счета!G:G,Счета!A:A,PR!B2,Счета!H:H,"&lt;&gt;"))</calculatedColumnFormula>
    </tableColumn>
    <tableColumn id="10" name="Не закрыто документами:" dataDxfId="31">
      <calculatedColumnFormula>IF((D2-I2-SUMIFS(Закрывашки!I:I,Закрывашки!A:A,PR!B2,Закрывашки!J:J,"&lt;&gt;"))&lt;0,0,D2-I2-SUMIFS(Закрывашки!I:I,Закрывашки!A:A,PR!B2,Закрывашки!J:J,"&lt;&gt;"))</calculatedColumnFormula>
    </tableColumn>
  </tableColumns>
  <tableStyleInfo name="TableStyleLight10" showFirstColumn="0" showLastColumn="0" showRowStripes="1" showColumnStripes="0"/>
  <extLst>
    <ext xmlns:x14="http://schemas.microsoft.com/office/spreadsheetml/2009/9/main" uri="{504A1905-F514-4f6f-8877-14C23A59335A}">
      <x14:table altText="PR"/>
    </ext>
  </extLst>
</table>
</file>

<file path=xl/tables/table4.xml><?xml version="1.0" encoding="utf-8"?>
<table xmlns="http://schemas.openxmlformats.org/spreadsheetml/2006/main" id="2" name="Table2" displayName="Table2" ref="A1:J4" totalsRowShown="0" headerRowBorderDxfId="30" tableBorderDxfId="29" totalsRowBorderDxfId="28">
  <autoFilter ref="A1:J4"/>
  <tableColumns count="10">
    <tableColumn id="1" name="№ запроса на приобретение" dataCellStyle="Normal"/>
    <tableColumn id="2" name="Ссылка на запрос" dataDxfId="27">
      <calculatedColumnFormula>IF(VLOOKUP(Table2[[#This Row],[№ запроса на приобретение]],PR!B:G,6,0)=Настройки!$B$6,HYPERLINK(Настройки!$B$3&amp;"pr"&amp;A2&amp;"."&amp;Настройки!$D$3,"pr"&amp;A2&amp;"."&amp;Настройки!$D$3),"")</calculatedColumnFormula>
    </tableColumn>
    <tableColumn id="3" name="Контрагент" dataDxfId="26">
      <calculatedColumnFormula>VLOOKUP(Table2[[#This Row],[№ запроса на приобретение]],PR!B:E,4,0)</calculatedColumnFormula>
    </tableColumn>
    <tableColumn id="4" name="Описание" dataDxfId="25">
      <calculatedColumnFormula>VLOOKUP(Table2[[#This Row],[№ запроса на приобретение]],PR!B:F,5,0)</calculatedColumnFormula>
    </tableColumn>
    <tableColumn id="5" name="Дата счёта" dataDxfId="24"/>
    <tableColumn id="6" name="№ счета" dataDxfId="23"/>
    <tableColumn id="7" name="Сумма счета с НДС" dataDxfId="22" dataCellStyle="Comma"/>
    <tableColumn id="8" name="Счет передан в оплату (дата):" dataDxfId="21" dataCellStyle="Comma"/>
    <tableColumn id="9" name="Счет оплачен (дата):" dataDxfId="20" dataCellStyle="Comma"/>
    <tableColumn id="10" name="Последние изменения сделаны:" dataDxfId="19"/>
  </tableColumns>
  <tableStyleInfo name="Table Style 2" showFirstColumn="0" showLastColumn="0" showRowStripes="1" showColumnStripes="0"/>
  <extLst>
    <ext xmlns:x14="http://schemas.microsoft.com/office/spreadsheetml/2009/9/main" uri="{504A1905-F514-4f6f-8877-14C23A59335A}">
      <x14:table altText="Pay"/>
    </ext>
  </extLst>
</table>
</file>

<file path=xl/tables/table5.xml><?xml version="1.0" encoding="utf-8"?>
<table xmlns="http://schemas.openxmlformats.org/spreadsheetml/2006/main" id="3" name="Table3" displayName="Table3" ref="A1:K4" totalsRowShown="0" headerRowDxfId="18" dataDxfId="16" headerRowBorderDxfId="17" tableBorderDxfId="15" totalsRowBorderDxfId="14">
  <autoFilter ref="A1:K4"/>
  <tableColumns count="11">
    <tableColumn id="1" name="№ запроса на приобретение" dataDxfId="13"/>
    <tableColumn id="2" name="Ссылка на запрос" dataDxfId="12">
      <calculatedColumnFormula>IF(VLOOKUP(Table3[[#This Row],[№ запроса на приобретение]],PR!B:G,6,0)=Настройки!$B$6,HYPERLINK(Настройки!$B$3&amp;"pr"&amp;A2&amp;"."&amp;Настройки!$D$3,"pr"&amp;A2&amp;"."&amp;Настройки!$D$3),"")</calculatedColumnFormula>
    </tableColumn>
    <tableColumn id="3" name="Контрагент" dataDxfId="11">
      <calculatedColumnFormula>VLOOKUP(Table3[[#This Row],[№ запроса на приобретение]],PR!B:E,4,0)</calculatedColumnFormula>
    </tableColumn>
    <tableColumn id="4" name="Описание" dataDxfId="10">
      <calculatedColumnFormula>VLOOKUP(Table3[[#This Row],[№ запроса на приобретение]],PR!B:F,5,0)</calculatedColumnFormula>
    </tableColumn>
    <tableColumn id="5" name="Дата С/Ф" dataDxfId="9"/>
    <tableColumn id="6" name="№ С/ф" dataDxfId="8"/>
    <tableColumn id="7" name="Дата тов. Накладной/акта" dataDxfId="7"/>
    <tableColumn id="8" name="Номер тов. Накладной/акта" dataDxfId="6"/>
    <tableColumn id="9" name="Сумма закрывашек" dataDxfId="5" dataCellStyle="Comma"/>
    <tableColumn id="10" name="Закрывашки переданы в бухгалтерию (дата):" dataDxfId="4"/>
    <tableColumn id="11" name="Последние изменения сделаны:" dataDxfId="3"/>
  </tableColumns>
  <tableStyleInfo name="TableStyleLight11" showFirstColumn="0" showLastColumn="0" showRowStripes="1" showColumnStripes="0"/>
  <extLst>
    <ext xmlns:x14="http://schemas.microsoft.com/office/spreadsheetml/2009/9/main" uri="{504A1905-F514-4f6f-8877-14C23A59335A}">
      <x14:table altText="Clos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aladinum.r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S81"/>
  <sheetViews>
    <sheetView showGridLines="0" showRowColHeaders="0" workbookViewId="0">
      <selection activeCell="B20" sqref="B20"/>
    </sheetView>
  </sheetViews>
  <sheetFormatPr defaultRowHeight="15" x14ac:dyDescent="0.25"/>
  <cols>
    <col min="1" max="1" width="4.5703125" customWidth="1"/>
    <col min="3" max="3" width="45.7109375" bestFit="1" customWidth="1"/>
  </cols>
  <sheetData>
    <row r="2" spans="2:11" ht="21" x14ac:dyDescent="0.35">
      <c r="B2" s="40" t="s">
        <v>64</v>
      </c>
    </row>
    <row r="3" spans="2:11" ht="17.25" customHeight="1" x14ac:dyDescent="0.25"/>
    <row r="4" spans="2:11" ht="180.75" customHeight="1" x14ac:dyDescent="0.25">
      <c r="B4" s="88" t="s">
        <v>78</v>
      </c>
      <c r="C4" s="88"/>
      <c r="D4" s="88"/>
      <c r="E4" s="88"/>
      <c r="F4" s="88"/>
      <c r="G4" s="88"/>
      <c r="H4" s="88"/>
      <c r="I4" s="88"/>
      <c r="J4" s="88"/>
      <c r="K4" s="88"/>
    </row>
    <row r="5" spans="2:11" x14ac:dyDescent="0.25">
      <c r="F5" s="90" t="s">
        <v>71</v>
      </c>
      <c r="G5" s="90"/>
      <c r="H5" s="90"/>
    </row>
    <row r="6" spans="2:11" x14ac:dyDescent="0.25">
      <c r="B6" s="39" t="s">
        <v>43</v>
      </c>
    </row>
    <row r="7" spans="2:11" x14ac:dyDescent="0.25">
      <c r="B7" s="41">
        <v>1</v>
      </c>
      <c r="C7" t="s">
        <v>48</v>
      </c>
    </row>
    <row r="8" spans="2:11" x14ac:dyDescent="0.25">
      <c r="B8" s="41">
        <v>2</v>
      </c>
      <c r="C8" t="s">
        <v>49</v>
      </c>
    </row>
    <row r="9" spans="2:11" x14ac:dyDescent="0.25">
      <c r="B9" s="41">
        <v>3</v>
      </c>
      <c r="C9" t="s">
        <v>20</v>
      </c>
    </row>
    <row r="10" spans="2:11" x14ac:dyDescent="0.25">
      <c r="B10" s="41">
        <v>4</v>
      </c>
      <c r="C10" t="s">
        <v>21</v>
      </c>
    </row>
    <row r="11" spans="2:11" x14ac:dyDescent="0.25">
      <c r="B11" s="41"/>
    </row>
    <row r="12" spans="2:11" ht="45" customHeight="1" x14ac:dyDescent="0.25">
      <c r="B12" s="89" t="s">
        <v>56</v>
      </c>
      <c r="C12" s="89"/>
      <c r="D12" s="89"/>
      <c r="E12" s="89"/>
      <c r="F12" s="89"/>
      <c r="G12" s="89"/>
      <c r="H12" s="89"/>
      <c r="I12" s="89"/>
      <c r="J12" s="89"/>
      <c r="K12" s="89"/>
    </row>
    <row r="14" spans="2:11" x14ac:dyDescent="0.25">
      <c r="B14" s="39" t="s">
        <v>47</v>
      </c>
    </row>
    <row r="15" spans="2:11" ht="60.75" customHeight="1" x14ac:dyDescent="0.25">
      <c r="B15" s="87" t="s">
        <v>58</v>
      </c>
      <c r="C15" s="87"/>
      <c r="D15" s="87"/>
      <c r="E15" s="87"/>
      <c r="F15" s="87"/>
      <c r="G15" s="87"/>
      <c r="H15" s="87"/>
      <c r="I15" s="87"/>
      <c r="J15" s="87"/>
      <c r="K15" s="87"/>
    </row>
    <row r="16" spans="2:11" ht="30.75" customHeight="1" x14ac:dyDescent="0.25">
      <c r="B16" s="87" t="s">
        <v>50</v>
      </c>
      <c r="C16" s="87"/>
      <c r="D16" s="87"/>
      <c r="E16" s="87"/>
      <c r="F16" s="87"/>
      <c r="G16" s="87"/>
      <c r="H16" s="87"/>
      <c r="I16" s="87"/>
      <c r="J16" s="87"/>
      <c r="K16" s="87"/>
    </row>
    <row r="17" spans="2:19" ht="62.25" customHeight="1" x14ac:dyDescent="0.25">
      <c r="B17" s="87" t="s">
        <v>65</v>
      </c>
      <c r="C17" s="87"/>
      <c r="D17" s="87"/>
      <c r="E17" s="87"/>
      <c r="F17" s="87"/>
      <c r="G17" s="87"/>
      <c r="H17" s="87"/>
      <c r="I17" s="87"/>
      <c r="J17" s="87"/>
      <c r="K17" s="87"/>
    </row>
    <row r="18" spans="2:19" ht="73.5" customHeight="1" x14ac:dyDescent="0.25">
      <c r="B18" s="87" t="s">
        <v>57</v>
      </c>
      <c r="C18" s="87"/>
      <c r="D18" s="87"/>
      <c r="E18" s="87"/>
      <c r="F18" s="87"/>
      <c r="G18" s="87"/>
      <c r="H18" s="87"/>
      <c r="I18" s="87"/>
      <c r="J18" s="87"/>
      <c r="K18" s="87"/>
    </row>
    <row r="19" spans="2:19" ht="29.25" customHeight="1" x14ac:dyDescent="0.25">
      <c r="B19" s="87" t="s">
        <v>81</v>
      </c>
      <c r="C19" s="87"/>
      <c r="D19" s="87"/>
      <c r="E19" s="87"/>
      <c r="F19" s="87"/>
      <c r="G19" s="87"/>
      <c r="H19" s="87"/>
      <c r="I19" s="87"/>
      <c r="J19" s="87"/>
      <c r="K19" s="87"/>
    </row>
    <row r="20" spans="2:19" x14ac:dyDescent="0.25">
      <c r="C20" s="41" t="s">
        <v>22</v>
      </c>
    </row>
    <row r="21" spans="2:19" x14ac:dyDescent="0.25">
      <c r="B21" s="41">
        <v>1</v>
      </c>
      <c r="C21" s="49" t="s">
        <v>51</v>
      </c>
    </row>
    <row r="22" spans="2:19" x14ac:dyDescent="0.25">
      <c r="B22" s="41">
        <v>2</v>
      </c>
      <c r="C22" s="49" t="s">
        <v>52</v>
      </c>
    </row>
    <row r="23" spans="2:19" x14ac:dyDescent="0.25">
      <c r="B23" s="41">
        <v>3</v>
      </c>
      <c r="C23" s="49" t="s">
        <v>53</v>
      </c>
    </row>
    <row r="24" spans="2:19" x14ac:dyDescent="0.25">
      <c r="B24" s="41">
        <v>4</v>
      </c>
      <c r="C24" s="49" t="s">
        <v>0</v>
      </c>
    </row>
    <row r="25" spans="2:19" x14ac:dyDescent="0.25">
      <c r="B25" s="41">
        <v>5</v>
      </c>
      <c r="C25" s="49" t="s">
        <v>1</v>
      </c>
    </row>
    <row r="26" spans="2:19" x14ac:dyDescent="0.25">
      <c r="C26" s="41" t="s">
        <v>23</v>
      </c>
    </row>
    <row r="27" spans="2:19" x14ac:dyDescent="0.25">
      <c r="B27" s="41">
        <v>1</v>
      </c>
      <c r="C27" s="49" t="s">
        <v>54</v>
      </c>
      <c r="D27" t="s">
        <v>42</v>
      </c>
    </row>
    <row r="28" spans="2:19" x14ac:dyDescent="0.25">
      <c r="B28" s="41">
        <v>2</v>
      </c>
      <c r="C28" s="49" t="s">
        <v>27</v>
      </c>
      <c r="D28" t="s">
        <v>42</v>
      </c>
    </row>
    <row r="29" spans="2:19" x14ac:dyDescent="0.25">
      <c r="C29" s="41" t="s">
        <v>24</v>
      </c>
    </row>
    <row r="30" spans="2:19" ht="62.25" customHeight="1" x14ac:dyDescent="0.25">
      <c r="B30" s="54">
        <v>1</v>
      </c>
      <c r="C30" s="53" t="s">
        <v>17</v>
      </c>
      <c r="D30" s="87" t="s">
        <v>60</v>
      </c>
      <c r="E30" s="87"/>
      <c r="F30" s="87"/>
      <c r="G30" s="87"/>
      <c r="H30" s="87"/>
      <c r="I30" s="87"/>
      <c r="J30" s="87"/>
      <c r="K30" s="87"/>
      <c r="L30" s="52"/>
      <c r="M30" s="52"/>
      <c r="N30" s="52"/>
      <c r="O30" s="52"/>
      <c r="P30" s="52"/>
      <c r="Q30" s="52"/>
      <c r="R30" s="52"/>
      <c r="S30" s="52"/>
    </row>
    <row r="31" spans="2:19" x14ac:dyDescent="0.25">
      <c r="B31" s="41">
        <v>2</v>
      </c>
      <c r="C31" s="49" t="s">
        <v>25</v>
      </c>
    </row>
    <row r="32" spans="2:19" x14ac:dyDescent="0.25">
      <c r="B32" s="41">
        <v>3</v>
      </c>
      <c r="C32" s="49" t="s">
        <v>26</v>
      </c>
    </row>
    <row r="33" spans="2:19" x14ac:dyDescent="0.25">
      <c r="B33" s="41"/>
    </row>
    <row r="34" spans="2:19" x14ac:dyDescent="0.25">
      <c r="B34" s="39" t="s">
        <v>38</v>
      </c>
    </row>
    <row r="35" spans="2:19" x14ac:dyDescent="0.25">
      <c r="B35" s="92" t="s">
        <v>55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</row>
    <row r="36" spans="2:19" ht="43.5" customHeight="1" x14ac:dyDescent="0.25">
      <c r="B36" s="87" t="s">
        <v>66</v>
      </c>
      <c r="C36" s="87"/>
      <c r="D36" s="87"/>
      <c r="E36" s="87"/>
      <c r="F36" s="87"/>
      <c r="G36" s="87"/>
      <c r="H36" s="87"/>
      <c r="I36" s="87"/>
      <c r="J36" s="87"/>
      <c r="K36" s="87"/>
      <c r="L36" s="52"/>
      <c r="M36" s="52"/>
    </row>
    <row r="37" spans="2:19" x14ac:dyDescent="0.25">
      <c r="C37" s="41" t="s">
        <v>22</v>
      </c>
    </row>
    <row r="38" spans="2:19" ht="30" customHeight="1" x14ac:dyDescent="0.25">
      <c r="B38" s="54">
        <v>1</v>
      </c>
      <c r="C38" s="53" t="s">
        <v>52</v>
      </c>
      <c r="D38" s="87" t="s">
        <v>59</v>
      </c>
      <c r="E38" s="87"/>
      <c r="F38" s="87"/>
      <c r="G38" s="87"/>
      <c r="H38" s="87"/>
      <c r="I38" s="87"/>
      <c r="J38" s="87"/>
      <c r="K38" s="87"/>
    </row>
    <row r="39" spans="2:19" x14ac:dyDescent="0.25">
      <c r="B39" s="41">
        <v>2</v>
      </c>
      <c r="C39" s="49" t="s">
        <v>2</v>
      </c>
    </row>
    <row r="40" spans="2:19" x14ac:dyDescent="0.25">
      <c r="B40" s="41">
        <v>3</v>
      </c>
      <c r="C40" s="49" t="s">
        <v>3</v>
      </c>
    </row>
    <row r="41" spans="2:19" ht="30.75" customHeight="1" x14ac:dyDescent="0.25">
      <c r="B41" s="54">
        <v>4</v>
      </c>
      <c r="C41" s="53" t="s">
        <v>7</v>
      </c>
      <c r="D41" s="87" t="s">
        <v>41</v>
      </c>
      <c r="E41" s="87"/>
      <c r="F41" s="87"/>
      <c r="G41" s="87"/>
      <c r="H41" s="87"/>
      <c r="I41" s="87"/>
      <c r="J41" s="87"/>
      <c r="K41" s="87"/>
    </row>
    <row r="42" spans="2:19" ht="30" customHeight="1" x14ac:dyDescent="0.25">
      <c r="B42" s="54">
        <v>5</v>
      </c>
      <c r="C42" s="53" t="s">
        <v>39</v>
      </c>
      <c r="D42" s="87" t="s">
        <v>46</v>
      </c>
      <c r="E42" s="87"/>
      <c r="F42" s="87"/>
      <c r="G42" s="87"/>
      <c r="H42" s="87"/>
      <c r="I42" s="87"/>
      <c r="J42" s="87"/>
      <c r="K42" s="87"/>
    </row>
    <row r="43" spans="2:19" x14ac:dyDescent="0.25">
      <c r="B43" s="41">
        <v>6</v>
      </c>
      <c r="C43" s="49" t="s">
        <v>40</v>
      </c>
    </row>
    <row r="44" spans="2:19" x14ac:dyDescent="0.25">
      <c r="B44" s="41"/>
      <c r="C44" s="41" t="s">
        <v>23</v>
      </c>
    </row>
    <row r="45" spans="2:19" x14ac:dyDescent="0.25">
      <c r="B45" s="41">
        <v>1</v>
      </c>
      <c r="C45" s="49" t="s">
        <v>27</v>
      </c>
    </row>
    <row r="46" spans="2:19" x14ac:dyDescent="0.25">
      <c r="C46" s="41" t="s">
        <v>24</v>
      </c>
    </row>
    <row r="47" spans="2:19" ht="60.75" customHeight="1" x14ac:dyDescent="0.25">
      <c r="B47" s="54">
        <v>1</v>
      </c>
      <c r="C47" s="53" t="s">
        <v>17</v>
      </c>
      <c r="D47" s="87" t="s">
        <v>60</v>
      </c>
      <c r="E47" s="87"/>
      <c r="F47" s="87"/>
      <c r="G47" s="87"/>
      <c r="H47" s="87"/>
      <c r="I47" s="87"/>
      <c r="J47" s="87"/>
      <c r="K47" s="87"/>
      <c r="L47" s="52"/>
      <c r="M47" s="52"/>
      <c r="N47" s="52"/>
      <c r="O47" s="52"/>
      <c r="P47" s="52"/>
      <c r="Q47" s="52"/>
      <c r="R47" s="52"/>
      <c r="S47" s="52"/>
    </row>
    <row r="48" spans="2:19" x14ac:dyDescent="0.25">
      <c r="B48" s="41">
        <v>2</v>
      </c>
      <c r="C48" s="49" t="s">
        <v>0</v>
      </c>
    </row>
    <row r="49" spans="2:13" x14ac:dyDescent="0.25">
      <c r="B49" s="41">
        <v>3</v>
      </c>
      <c r="C49" s="49" t="s">
        <v>1</v>
      </c>
    </row>
    <row r="51" spans="2:13" x14ac:dyDescent="0.25">
      <c r="B51" s="39" t="s">
        <v>44</v>
      </c>
    </row>
    <row r="52" spans="2:13" x14ac:dyDescent="0.25">
      <c r="B52" s="92" t="s">
        <v>61</v>
      </c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</row>
    <row r="53" spans="2:13" x14ac:dyDescent="0.25">
      <c r="B53" s="92" t="s">
        <v>67</v>
      </c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</row>
    <row r="54" spans="2:13" x14ac:dyDescent="0.25">
      <c r="C54" s="41" t="s">
        <v>22</v>
      </c>
    </row>
    <row r="55" spans="2:13" ht="30.75" customHeight="1" x14ac:dyDescent="0.25">
      <c r="B55" s="54">
        <v>1</v>
      </c>
      <c r="C55" s="53" t="s">
        <v>52</v>
      </c>
      <c r="D55" s="87" t="s">
        <v>59</v>
      </c>
      <c r="E55" s="87"/>
      <c r="F55" s="87"/>
      <c r="G55" s="87"/>
      <c r="H55" s="87"/>
      <c r="I55" s="87"/>
      <c r="J55" s="87"/>
      <c r="K55" s="87"/>
    </row>
    <row r="56" spans="2:13" x14ac:dyDescent="0.25">
      <c r="B56" s="41">
        <v>2</v>
      </c>
      <c r="C56" s="49" t="s">
        <v>4</v>
      </c>
    </row>
    <row r="57" spans="2:13" x14ac:dyDescent="0.25">
      <c r="B57" s="41">
        <v>3</v>
      </c>
      <c r="C57" s="49" t="s">
        <v>5</v>
      </c>
    </row>
    <row r="58" spans="2:13" x14ac:dyDescent="0.25">
      <c r="B58" s="41">
        <v>4</v>
      </c>
      <c r="C58" s="49" t="s">
        <v>15</v>
      </c>
    </row>
    <row r="59" spans="2:13" x14ac:dyDescent="0.25">
      <c r="B59" s="41">
        <v>5</v>
      </c>
      <c r="C59" s="49" t="s">
        <v>16</v>
      </c>
    </row>
    <row r="60" spans="2:13" ht="30" customHeight="1" x14ac:dyDescent="0.25">
      <c r="B60" s="54">
        <v>6</v>
      </c>
      <c r="C60" s="53" t="s">
        <v>14</v>
      </c>
      <c r="D60" s="87" t="s">
        <v>62</v>
      </c>
      <c r="E60" s="87"/>
      <c r="F60" s="87"/>
      <c r="G60" s="87"/>
      <c r="H60" s="87"/>
      <c r="I60" s="87"/>
      <c r="J60" s="87"/>
      <c r="K60" s="87"/>
    </row>
    <row r="61" spans="2:13" ht="30.75" customHeight="1" x14ac:dyDescent="0.25">
      <c r="B61" s="54">
        <v>7</v>
      </c>
      <c r="C61" s="53" t="s">
        <v>45</v>
      </c>
      <c r="D61" s="87" t="s">
        <v>63</v>
      </c>
      <c r="E61" s="87"/>
      <c r="F61" s="87"/>
      <c r="G61" s="87"/>
      <c r="H61" s="87"/>
      <c r="I61" s="87"/>
      <c r="J61" s="87"/>
      <c r="K61" s="87"/>
    </row>
    <row r="62" spans="2:13" x14ac:dyDescent="0.25">
      <c r="C62" s="41" t="s">
        <v>23</v>
      </c>
    </row>
    <row r="63" spans="2:13" x14ac:dyDescent="0.25">
      <c r="B63" s="41">
        <v>1</v>
      </c>
      <c r="C63" s="49" t="s">
        <v>27</v>
      </c>
    </row>
    <row r="64" spans="2:13" x14ac:dyDescent="0.25">
      <c r="C64" s="41" t="s">
        <v>24</v>
      </c>
    </row>
    <row r="65" spans="2:19" ht="59.25" customHeight="1" x14ac:dyDescent="0.25">
      <c r="B65" s="54">
        <v>1</v>
      </c>
      <c r="C65" s="53" t="s">
        <v>17</v>
      </c>
      <c r="D65" s="87" t="s">
        <v>60</v>
      </c>
      <c r="E65" s="87"/>
      <c r="F65" s="87"/>
      <c r="G65" s="87"/>
      <c r="H65" s="87"/>
      <c r="I65" s="87"/>
      <c r="J65" s="87"/>
      <c r="K65" s="87"/>
      <c r="L65" s="52"/>
      <c r="M65" s="52"/>
      <c r="N65" s="52"/>
      <c r="O65" s="52"/>
      <c r="P65" s="52"/>
      <c r="Q65" s="52"/>
      <c r="R65" s="52"/>
      <c r="S65" s="52"/>
    </row>
    <row r="66" spans="2:19" x14ac:dyDescent="0.25">
      <c r="B66">
        <v>2</v>
      </c>
      <c r="C66" s="49" t="s">
        <v>0</v>
      </c>
    </row>
    <row r="67" spans="2:19" x14ac:dyDescent="0.25">
      <c r="B67" s="41">
        <v>3</v>
      </c>
      <c r="C67" s="49" t="s">
        <v>1</v>
      </c>
    </row>
    <row r="69" spans="2:19" x14ac:dyDescent="0.25">
      <c r="B69" s="39" t="s">
        <v>69</v>
      </c>
    </row>
    <row r="70" spans="2:19" x14ac:dyDescent="0.25">
      <c r="B70" s="91" t="s">
        <v>72</v>
      </c>
      <c r="C70" s="91"/>
    </row>
    <row r="71" spans="2:19" ht="46.5" customHeight="1" x14ac:dyDescent="0.25">
      <c r="C71" s="87" t="s">
        <v>70</v>
      </c>
      <c r="D71" s="87"/>
      <c r="E71" s="87"/>
      <c r="F71" s="87"/>
      <c r="G71" s="87"/>
      <c r="H71" s="87"/>
      <c r="I71" s="87"/>
      <c r="J71" s="87"/>
      <c r="K71" s="87"/>
    </row>
    <row r="72" spans="2:19" x14ac:dyDescent="0.25">
      <c r="B72" s="91" t="s">
        <v>73</v>
      </c>
      <c r="C72" s="91"/>
    </row>
    <row r="73" spans="2:19" ht="45" customHeight="1" x14ac:dyDescent="0.25">
      <c r="C73" s="87" t="s">
        <v>74</v>
      </c>
      <c r="D73" s="87"/>
      <c r="E73" s="87"/>
      <c r="F73" s="87"/>
      <c r="G73" s="87"/>
      <c r="H73" s="87"/>
      <c r="I73" s="87"/>
      <c r="J73" s="87"/>
      <c r="K73" s="87"/>
    </row>
    <row r="74" spans="2:19" x14ac:dyDescent="0.25">
      <c r="B74" s="91" t="s">
        <v>29</v>
      </c>
      <c r="C74" s="91"/>
    </row>
    <row r="75" spans="2:19" ht="60.75" customHeight="1" x14ac:dyDescent="0.25">
      <c r="C75" s="87" t="s">
        <v>75</v>
      </c>
      <c r="D75" s="87"/>
      <c r="E75" s="87"/>
      <c r="F75" s="87"/>
      <c r="G75" s="87"/>
      <c r="H75" s="87"/>
      <c r="I75" s="87"/>
      <c r="J75" s="87"/>
      <c r="K75" s="87"/>
    </row>
    <row r="76" spans="2:19" x14ac:dyDescent="0.25">
      <c r="B76" s="41" t="s">
        <v>32</v>
      </c>
    </row>
    <row r="77" spans="2:19" ht="30" customHeight="1" x14ac:dyDescent="0.25">
      <c r="C77" s="87" t="s">
        <v>76</v>
      </c>
      <c r="D77" s="87"/>
      <c r="E77" s="87"/>
      <c r="F77" s="87"/>
      <c r="G77" s="87"/>
      <c r="H77" s="87"/>
      <c r="I77" s="87"/>
      <c r="J77" s="87"/>
      <c r="K77" s="87"/>
    </row>
    <row r="78" spans="2:19" x14ac:dyDescent="0.25">
      <c r="B78" s="41" t="s">
        <v>68</v>
      </c>
    </row>
    <row r="79" spans="2:19" ht="45" customHeight="1" x14ac:dyDescent="0.25">
      <c r="C79" s="87" t="s">
        <v>77</v>
      </c>
      <c r="D79" s="87"/>
      <c r="E79" s="87"/>
      <c r="F79" s="87"/>
      <c r="G79" s="87"/>
      <c r="H79" s="87"/>
      <c r="I79" s="87"/>
      <c r="J79" s="87"/>
      <c r="K79" s="87"/>
    </row>
    <row r="81" spans="2:2" x14ac:dyDescent="0.25">
      <c r="B81" t="s">
        <v>79</v>
      </c>
    </row>
  </sheetData>
  <sheetProtection algorithmName="SHA-512" hashValue="6WjdGNjn7vkp2mm1kD+BrIof39/MS9gF3o95IdUA1LXhdBWQA/ZBCnutAVUepVJ/SxeahRO79qbaIhVdAJNEJQ==" saltValue="wjoP7eiwuoK+DiRTT3lsDA==" spinCount="100000" sheet="1" objects="1" scenarios="1"/>
  <mergeCells count="29">
    <mergeCell ref="C77:K77"/>
    <mergeCell ref="C79:K79"/>
    <mergeCell ref="F5:H5"/>
    <mergeCell ref="C73:K73"/>
    <mergeCell ref="C75:K75"/>
    <mergeCell ref="B70:C70"/>
    <mergeCell ref="B72:C72"/>
    <mergeCell ref="B74:C74"/>
    <mergeCell ref="D55:K55"/>
    <mergeCell ref="D60:K60"/>
    <mergeCell ref="D61:K61"/>
    <mergeCell ref="D65:K65"/>
    <mergeCell ref="C71:K71"/>
    <mergeCell ref="B53:M53"/>
    <mergeCell ref="B52:M52"/>
    <mergeCell ref="B35:M35"/>
    <mergeCell ref="D41:K41"/>
    <mergeCell ref="D42:K42"/>
    <mergeCell ref="D47:K47"/>
    <mergeCell ref="B4:K4"/>
    <mergeCell ref="B12:K12"/>
    <mergeCell ref="B15:K15"/>
    <mergeCell ref="B16:K16"/>
    <mergeCell ref="B17:K17"/>
    <mergeCell ref="B19:K19"/>
    <mergeCell ref="B18:K18"/>
    <mergeCell ref="D30:K30"/>
    <mergeCell ref="B36:K36"/>
    <mergeCell ref="D38:K38"/>
  </mergeCells>
  <hyperlinks>
    <hyperlink ref="F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B1:H102"/>
  <sheetViews>
    <sheetView workbookViewId="0">
      <selection activeCell="F5" sqref="F5"/>
    </sheetView>
  </sheetViews>
  <sheetFormatPr defaultRowHeight="15" x14ac:dyDescent="0.25"/>
  <cols>
    <col min="1" max="1" width="1.42578125" customWidth="1"/>
    <col min="2" max="2" width="56" customWidth="1"/>
    <col min="3" max="3" width="2.5703125" customWidth="1"/>
    <col min="4" max="4" width="50.85546875" bestFit="1" customWidth="1"/>
    <col min="5" max="5" width="2.42578125" style="59" customWidth="1"/>
    <col min="6" max="6" width="15.28515625" style="59" bestFit="1" customWidth="1"/>
    <col min="7" max="7" width="1" style="59" customWidth="1"/>
    <col min="8" max="8" width="17.5703125" bestFit="1" customWidth="1"/>
  </cols>
  <sheetData>
    <row r="1" spans="2:8" ht="6.75" customHeight="1" thickBot="1" x14ac:dyDescent="0.3"/>
    <row r="2" spans="2:8" x14ac:dyDescent="0.25">
      <c r="B2" s="42" t="s">
        <v>72</v>
      </c>
      <c r="C2" s="50"/>
      <c r="D2" s="42" t="s">
        <v>73</v>
      </c>
      <c r="E2" s="57"/>
      <c r="F2" s="60" t="s">
        <v>29</v>
      </c>
      <c r="G2" s="60"/>
      <c r="H2" t="s">
        <v>32</v>
      </c>
    </row>
    <row r="3" spans="2:8" ht="15.75" thickBot="1" x14ac:dyDescent="0.3">
      <c r="B3" s="55" t="s">
        <v>80</v>
      </c>
      <c r="C3" s="51"/>
      <c r="D3" s="55" t="s">
        <v>28</v>
      </c>
      <c r="E3" s="58"/>
      <c r="F3" s="56" t="s">
        <v>30</v>
      </c>
      <c r="H3" s="56" t="s">
        <v>33</v>
      </c>
    </row>
    <row r="4" spans="2:8" ht="15.75" thickBot="1" x14ac:dyDescent="0.3">
      <c r="F4" s="56" t="s">
        <v>87</v>
      </c>
      <c r="H4" s="56" t="s">
        <v>34</v>
      </c>
    </row>
    <row r="5" spans="2:8" x14ac:dyDescent="0.25">
      <c r="B5" s="42" t="s">
        <v>68</v>
      </c>
      <c r="F5" s="56" t="s">
        <v>31</v>
      </c>
      <c r="H5" s="56" t="s">
        <v>35</v>
      </c>
    </row>
    <row r="6" spans="2:8" ht="15.75" thickBot="1" x14ac:dyDescent="0.3">
      <c r="B6" s="85" t="s">
        <v>6</v>
      </c>
      <c r="F6" s="56" t="s">
        <v>6</v>
      </c>
      <c r="H6" s="56"/>
    </row>
    <row r="7" spans="2:8" x14ac:dyDescent="0.25">
      <c r="F7" s="56" t="s">
        <v>18</v>
      </c>
      <c r="G7" s="56"/>
    </row>
    <row r="8" spans="2:8" x14ac:dyDescent="0.25">
      <c r="H8" s="56"/>
    </row>
    <row r="9" spans="2:8" x14ac:dyDescent="0.25">
      <c r="H9" s="56"/>
    </row>
    <row r="10" spans="2:8" x14ac:dyDescent="0.25">
      <c r="H10" s="56"/>
    </row>
    <row r="11" spans="2:8" x14ac:dyDescent="0.25">
      <c r="H11" s="56"/>
    </row>
    <row r="12" spans="2:8" x14ac:dyDescent="0.25">
      <c r="H12" s="56"/>
    </row>
    <row r="13" spans="2:8" x14ac:dyDescent="0.25">
      <c r="H13" s="56"/>
    </row>
    <row r="14" spans="2:8" x14ac:dyDescent="0.25">
      <c r="H14" s="56"/>
    </row>
    <row r="15" spans="2:8" x14ac:dyDescent="0.25">
      <c r="H15" s="56"/>
    </row>
    <row r="16" spans="2:8" x14ac:dyDescent="0.25">
      <c r="H16" s="56"/>
    </row>
    <row r="17" spans="8:8" x14ac:dyDescent="0.25">
      <c r="H17" s="56"/>
    </row>
    <row r="18" spans="8:8" x14ac:dyDescent="0.25">
      <c r="H18" s="56"/>
    </row>
    <row r="19" spans="8:8" x14ac:dyDescent="0.25">
      <c r="H19" s="56"/>
    </row>
    <row r="20" spans="8:8" x14ac:dyDescent="0.25">
      <c r="H20" s="56"/>
    </row>
    <row r="21" spans="8:8" x14ac:dyDescent="0.25">
      <c r="H21" s="56"/>
    </row>
    <row r="22" spans="8:8" x14ac:dyDescent="0.25">
      <c r="H22" s="56"/>
    </row>
    <row r="23" spans="8:8" x14ac:dyDescent="0.25">
      <c r="H23" s="56"/>
    </row>
    <row r="24" spans="8:8" x14ac:dyDescent="0.25">
      <c r="H24" s="56"/>
    </row>
    <row r="25" spans="8:8" x14ac:dyDescent="0.25">
      <c r="H25" s="56"/>
    </row>
    <row r="26" spans="8:8" x14ac:dyDescent="0.25">
      <c r="H26" s="56"/>
    </row>
    <row r="27" spans="8:8" x14ac:dyDescent="0.25">
      <c r="H27" s="56"/>
    </row>
    <row r="28" spans="8:8" x14ac:dyDescent="0.25">
      <c r="H28" s="56"/>
    </row>
    <row r="29" spans="8:8" x14ac:dyDescent="0.25">
      <c r="H29" s="56"/>
    </row>
    <row r="30" spans="8:8" x14ac:dyDescent="0.25">
      <c r="H30" s="56"/>
    </row>
    <row r="31" spans="8:8" x14ac:dyDescent="0.25">
      <c r="H31" s="56"/>
    </row>
    <row r="32" spans="8:8" x14ac:dyDescent="0.25">
      <c r="H32" s="56"/>
    </row>
    <row r="33" spans="8:8" x14ac:dyDescent="0.25">
      <c r="H33" s="56"/>
    </row>
    <row r="34" spans="8:8" x14ac:dyDescent="0.25">
      <c r="H34" s="56"/>
    </row>
    <row r="35" spans="8:8" x14ac:dyDescent="0.25">
      <c r="H35" s="56"/>
    </row>
    <row r="36" spans="8:8" x14ac:dyDescent="0.25">
      <c r="H36" s="56"/>
    </row>
    <row r="37" spans="8:8" x14ac:dyDescent="0.25">
      <c r="H37" s="56"/>
    </row>
    <row r="38" spans="8:8" x14ac:dyDescent="0.25">
      <c r="H38" s="56"/>
    </row>
    <row r="39" spans="8:8" x14ac:dyDescent="0.25">
      <c r="H39" s="56"/>
    </row>
    <row r="40" spans="8:8" x14ac:dyDescent="0.25">
      <c r="H40" s="56"/>
    </row>
    <row r="41" spans="8:8" x14ac:dyDescent="0.25">
      <c r="H41" s="56"/>
    </row>
    <row r="42" spans="8:8" x14ac:dyDescent="0.25">
      <c r="H42" s="56"/>
    </row>
    <row r="43" spans="8:8" x14ac:dyDescent="0.25">
      <c r="H43" s="56"/>
    </row>
    <row r="44" spans="8:8" x14ac:dyDescent="0.25">
      <c r="H44" s="56"/>
    </row>
    <row r="45" spans="8:8" x14ac:dyDescent="0.25">
      <c r="H45" s="56"/>
    </row>
    <row r="46" spans="8:8" x14ac:dyDescent="0.25">
      <c r="H46" s="56"/>
    </row>
    <row r="47" spans="8:8" x14ac:dyDescent="0.25">
      <c r="H47" s="56"/>
    </row>
    <row r="48" spans="8:8" x14ac:dyDescent="0.25">
      <c r="H48" s="56"/>
    </row>
    <row r="49" spans="8:8" x14ac:dyDescent="0.25">
      <c r="H49" s="56"/>
    </row>
    <row r="50" spans="8:8" x14ac:dyDescent="0.25">
      <c r="H50" s="56"/>
    </row>
    <row r="51" spans="8:8" x14ac:dyDescent="0.25">
      <c r="H51" s="56"/>
    </row>
    <row r="52" spans="8:8" x14ac:dyDescent="0.25">
      <c r="H52" s="56"/>
    </row>
    <row r="53" spans="8:8" x14ac:dyDescent="0.25">
      <c r="H53" s="56"/>
    </row>
    <row r="54" spans="8:8" x14ac:dyDescent="0.25">
      <c r="H54" s="56"/>
    </row>
    <row r="55" spans="8:8" x14ac:dyDescent="0.25">
      <c r="H55" s="56"/>
    </row>
    <row r="56" spans="8:8" x14ac:dyDescent="0.25">
      <c r="H56" s="56"/>
    </row>
    <row r="57" spans="8:8" x14ac:dyDescent="0.25">
      <c r="H57" s="56"/>
    </row>
    <row r="58" spans="8:8" x14ac:dyDescent="0.25">
      <c r="H58" s="56"/>
    </row>
    <row r="59" spans="8:8" x14ac:dyDescent="0.25">
      <c r="H59" s="56"/>
    </row>
    <row r="60" spans="8:8" x14ac:dyDescent="0.25">
      <c r="H60" s="56"/>
    </row>
    <row r="61" spans="8:8" x14ac:dyDescent="0.25">
      <c r="H61" s="56"/>
    </row>
    <row r="62" spans="8:8" x14ac:dyDescent="0.25">
      <c r="H62" s="56"/>
    </row>
    <row r="63" spans="8:8" x14ac:dyDescent="0.25">
      <c r="H63" s="56"/>
    </row>
    <row r="64" spans="8:8" x14ac:dyDescent="0.25">
      <c r="H64" s="56"/>
    </row>
    <row r="65" spans="8:8" x14ac:dyDescent="0.25">
      <c r="H65" s="56"/>
    </row>
    <row r="66" spans="8:8" x14ac:dyDescent="0.25">
      <c r="H66" s="56"/>
    </row>
    <row r="67" spans="8:8" x14ac:dyDescent="0.25">
      <c r="H67" s="56"/>
    </row>
    <row r="68" spans="8:8" x14ac:dyDescent="0.25">
      <c r="H68" s="56"/>
    </row>
    <row r="69" spans="8:8" x14ac:dyDescent="0.25">
      <c r="H69" s="56"/>
    </row>
    <row r="70" spans="8:8" x14ac:dyDescent="0.25">
      <c r="H70" s="56"/>
    </row>
    <row r="71" spans="8:8" x14ac:dyDescent="0.25">
      <c r="H71" s="56"/>
    </row>
    <row r="72" spans="8:8" x14ac:dyDescent="0.25">
      <c r="H72" s="56"/>
    </row>
    <row r="73" spans="8:8" x14ac:dyDescent="0.25">
      <c r="H73" s="56"/>
    </row>
    <row r="74" spans="8:8" x14ac:dyDescent="0.25">
      <c r="H74" s="56"/>
    </row>
    <row r="75" spans="8:8" x14ac:dyDescent="0.25">
      <c r="H75" s="56"/>
    </row>
    <row r="76" spans="8:8" x14ac:dyDescent="0.25">
      <c r="H76" s="56"/>
    </row>
    <row r="77" spans="8:8" x14ac:dyDescent="0.25">
      <c r="H77" s="56"/>
    </row>
    <row r="78" spans="8:8" x14ac:dyDescent="0.25">
      <c r="H78" s="56"/>
    </row>
    <row r="79" spans="8:8" x14ac:dyDescent="0.25">
      <c r="H79" s="56"/>
    </row>
    <row r="80" spans="8:8" x14ac:dyDescent="0.25">
      <c r="H80" s="56"/>
    </row>
    <row r="81" spans="8:8" x14ac:dyDescent="0.25">
      <c r="H81" s="56"/>
    </row>
    <row r="82" spans="8:8" x14ac:dyDescent="0.25">
      <c r="H82" s="56"/>
    </row>
    <row r="83" spans="8:8" x14ac:dyDescent="0.25">
      <c r="H83" s="56"/>
    </row>
    <row r="84" spans="8:8" x14ac:dyDescent="0.25">
      <c r="H84" s="56"/>
    </row>
    <row r="85" spans="8:8" x14ac:dyDescent="0.25">
      <c r="H85" s="56"/>
    </row>
    <row r="86" spans="8:8" x14ac:dyDescent="0.25">
      <c r="H86" s="56"/>
    </row>
    <row r="87" spans="8:8" x14ac:dyDescent="0.25">
      <c r="H87" s="56"/>
    </row>
    <row r="88" spans="8:8" x14ac:dyDescent="0.25">
      <c r="H88" s="56"/>
    </row>
    <row r="89" spans="8:8" x14ac:dyDescent="0.25">
      <c r="H89" s="56"/>
    </row>
    <row r="90" spans="8:8" x14ac:dyDescent="0.25">
      <c r="H90" s="56"/>
    </row>
    <row r="91" spans="8:8" x14ac:dyDescent="0.25">
      <c r="H91" s="56"/>
    </row>
    <row r="92" spans="8:8" x14ac:dyDescent="0.25">
      <c r="H92" s="56"/>
    </row>
    <row r="93" spans="8:8" x14ac:dyDescent="0.25">
      <c r="H93" s="56"/>
    </row>
    <row r="94" spans="8:8" x14ac:dyDescent="0.25">
      <c r="H94" s="56"/>
    </row>
    <row r="95" spans="8:8" x14ac:dyDescent="0.25">
      <c r="H95" s="56"/>
    </row>
    <row r="96" spans="8:8" x14ac:dyDescent="0.25">
      <c r="H96" s="56"/>
    </row>
    <row r="97" spans="8:8" x14ac:dyDescent="0.25">
      <c r="H97" s="56"/>
    </row>
    <row r="98" spans="8:8" x14ac:dyDescent="0.25">
      <c r="H98" s="56"/>
    </row>
    <row r="99" spans="8:8" x14ac:dyDescent="0.25">
      <c r="H99" s="56"/>
    </row>
    <row r="100" spans="8:8" x14ac:dyDescent="0.25">
      <c r="H100" s="56"/>
    </row>
    <row r="101" spans="8:8" x14ac:dyDescent="0.25">
      <c r="H101" s="56"/>
    </row>
    <row r="102" spans="8:8" x14ac:dyDescent="0.25">
      <c r="H102" s="56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E3">
      <formula1>"PDF,JPG,JPEG,TIFF"</formula1>
    </dataValidation>
    <dataValidation type="list" allowBlank="1" showInputMessage="1" showErrorMessage="1" sqref="D3">
      <formula1>"PDF,JPG,JPEG,TIFF,MSG"</formula1>
    </dataValidation>
    <dataValidation type="list" allowBlank="1" showInputMessage="1" showErrorMessage="1" sqref="B6">
      <formula1>tbСтатусы</formula1>
    </dataValidation>
  </dataValidations>
  <pageMargins left="0.7" right="0.7" top="0.75" bottom="0.75" header="0.3" footer="0.3"/>
  <pageSetup paperSize="9" orientation="portrait" r:id="rId1"/>
  <legacy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"/>
  <sheetViews>
    <sheetView showRowColHeaders="0" tabSelected="1" workbookViewId="0">
      <pane ySplit="1" topLeftCell="A2" activePane="bottomLeft" state="frozen"/>
      <selection pane="bottomLeft" activeCell="G2" sqref="G2"/>
    </sheetView>
  </sheetViews>
  <sheetFormatPr defaultRowHeight="15" x14ac:dyDescent="0.25"/>
  <cols>
    <col min="1" max="1" width="19.140625" style="1" bestFit="1" customWidth="1"/>
    <col min="2" max="2" width="18.140625" style="15" bestFit="1" customWidth="1"/>
    <col min="3" max="3" width="14.85546875" style="1" bestFit="1" customWidth="1"/>
    <col min="4" max="4" width="20" style="2" bestFit="1" customWidth="1"/>
    <col min="5" max="5" width="20.28515625" style="1" bestFit="1" customWidth="1"/>
    <col min="6" max="6" width="41.28515625" style="1" customWidth="1"/>
    <col min="7" max="7" width="19.140625" style="1" bestFit="1" customWidth="1"/>
    <col min="8" max="8" width="15.85546875" style="1" bestFit="1" customWidth="1"/>
    <col min="9" max="9" width="16.7109375" style="9" customWidth="1"/>
    <col min="10" max="10" width="19.140625" style="9" bestFit="1" customWidth="1"/>
  </cols>
  <sheetData>
    <row r="1" spans="1:10" s="4" customFormat="1" ht="45" x14ac:dyDescent="0.25">
      <c r="A1" s="22" t="s">
        <v>51</v>
      </c>
      <c r="B1" s="23" t="s">
        <v>52</v>
      </c>
      <c r="C1" s="24" t="s">
        <v>17</v>
      </c>
      <c r="D1" s="25" t="s">
        <v>53</v>
      </c>
      <c r="E1" s="24" t="s">
        <v>0</v>
      </c>
      <c r="F1" s="24" t="s">
        <v>1</v>
      </c>
      <c r="G1" s="24" t="s">
        <v>54</v>
      </c>
      <c r="H1" s="24" t="s">
        <v>11</v>
      </c>
      <c r="I1" s="24" t="s">
        <v>13</v>
      </c>
      <c r="J1" s="23" t="s">
        <v>12</v>
      </c>
    </row>
    <row r="2" spans="1:10" ht="30" customHeight="1" x14ac:dyDescent="0.25">
      <c r="A2" s="20">
        <v>42537</v>
      </c>
      <c r="B2">
        <v>5</v>
      </c>
      <c r="C2" s="16" t="str">
        <f>IF(G2=Настройки!$B$6,HYPERLINK(Настройки!$B$3&amp;"pr"&amp;B2&amp;"."&amp;Настройки!$D$3,"pr"&amp;B2&amp;"."&amp;Настройки!$D$3),"")</f>
        <v>pr5.PDF</v>
      </c>
      <c r="D2" s="2">
        <v>1500</v>
      </c>
      <c r="E2" s="1" t="s">
        <v>19</v>
      </c>
      <c r="F2" s="28" t="s">
        <v>82</v>
      </c>
      <c r="G2" s="1" t="s">
        <v>6</v>
      </c>
      <c r="H2" s="1" t="s">
        <v>33</v>
      </c>
      <c r="I2" s="10">
        <f>D2-SUMIFS(Счета!G:G,Счета!A:A,PR!B2,Счета!H:H,"&lt;&gt;")</f>
        <v>600</v>
      </c>
      <c r="J2" s="21">
        <f>IF((D2-I2-SUMIFS(Закрывашки!I:I,Закрывашки!A:A,PR!B2,Закрывашки!J:J,"&lt;&gt;"))&lt;0,0,D2-I2-SUMIFS(Закрывашки!I:I,Закрывашки!A:A,PR!B2,Закрывашки!J:J,"&lt;&gt;"))</f>
        <v>0</v>
      </c>
    </row>
    <row r="3" spans="1:10" ht="30" x14ac:dyDescent="0.25">
      <c r="A3" s="26">
        <v>42568</v>
      </c>
      <c r="B3" s="27">
        <v>6</v>
      </c>
      <c r="C3" s="48" t="str">
        <f>IF(G3=Настройки!$B$6,HYPERLINK(Настройки!$B$3&amp;"pr"&amp;B3&amp;"."&amp;Настройки!$D$3,"pr"&amp;B3&amp;"."&amp;Настройки!$D$3),"")</f>
        <v>pr6.PDF</v>
      </c>
      <c r="D3" s="45">
        <v>1800</v>
      </c>
      <c r="E3" s="28" t="s">
        <v>36</v>
      </c>
      <c r="F3" s="28" t="s">
        <v>86</v>
      </c>
      <c r="G3" s="28" t="s">
        <v>6</v>
      </c>
      <c r="H3" s="28" t="s">
        <v>34</v>
      </c>
      <c r="I3" s="29">
        <f>IF(D3-SUMIFS(Счета!G:G,Счета!A:A,PR!B3,Счета!H:H,"&lt;&gt;")&lt;0,0,D3-SUMIFS(Счета!G:G,Счета!A:A,PR!B3,Счета!H:H,"&lt;&gt;"))</f>
        <v>900</v>
      </c>
      <c r="J3" s="30">
        <f>IF((D3-I3-SUMIFS(Закрывашки!I:I,Закрывашки!A:A,PR!B3,Закрывашки!J:J,"&lt;&gt;"))&lt;0,0,D3-I3-SUMIFS(Закрывашки!I:I,Закрывашки!A:A,PR!B3,Закрывашки!J:J,"&lt;&gt;"))</f>
        <v>750</v>
      </c>
    </row>
    <row r="4" spans="1:10" ht="30" x14ac:dyDescent="0.25">
      <c r="A4" s="26">
        <v>42583</v>
      </c>
      <c r="B4" s="27">
        <v>8</v>
      </c>
      <c r="C4" s="47" t="str">
        <f>IF(G4=Настройки!$B$6,HYPERLINK(Настройки!$B$3&amp;"pr"&amp;B4&amp;"."&amp;Настройки!$D$3,"pr"&amp;B4&amp;"."&amp;Настройки!$D$3),"")</f>
        <v/>
      </c>
      <c r="D4" s="86">
        <v>700000</v>
      </c>
      <c r="E4" s="28" t="s">
        <v>84</v>
      </c>
      <c r="F4" s="28" t="s">
        <v>85</v>
      </c>
      <c r="G4" s="28" t="s">
        <v>30</v>
      </c>
      <c r="H4" s="28" t="s">
        <v>33</v>
      </c>
      <c r="I4" s="29">
        <f>IF(D4-SUMIFS(Счета!G:G,Счета!A:A,PR!B4,Счета!H:H,"&lt;&gt;")&lt;0,0,D4-SUMIFS(Счета!G:G,Счета!A:A,PR!B4,Счета!H:H,"&lt;&gt;"))</f>
        <v>700000</v>
      </c>
      <c r="J4" s="30">
        <f>IF((D4-I4-SUMIFS(Закрывашки!I:I,Закрывашки!A:A,PR!B4,Закрывашки!J:J,"&lt;&gt;"))&lt;0,0,D4-I4-SUMIFS(Закрывашки!I:I,Закрывашки!A:A,PR!B4,Закрывашки!J:J,"&lt;&gt;"))</f>
        <v>0</v>
      </c>
    </row>
  </sheetData>
  <dataConsolidate/>
  <conditionalFormatting sqref="B1:B1048576">
    <cfRule type="duplicateValues" dxfId="2" priority="1"/>
  </conditionalFormatting>
  <dataValidations count="3">
    <dataValidation type="list" allowBlank="1" showInputMessage="1" showErrorMessage="1" sqref="H2:H4">
      <formula1>tbОтветственные</formula1>
    </dataValidation>
    <dataValidation type="list" allowBlank="1" showInputMessage="1" showErrorMessage="1" sqref="G2:G4">
      <formula1>tbСтатусы</formula1>
    </dataValidation>
    <dataValidation allowBlank="1" showInputMessage="1" showErrorMessage="1" errorTitle="Повторка" error="Такой номер запроса уже использовался" sqref="B2:B4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4"/>
  <sheetViews>
    <sheetView workbookViewId="0">
      <pane ySplit="1" topLeftCell="A2" activePane="bottomLeft" state="frozen"/>
      <selection pane="bottomLeft" activeCell="H3" sqref="H3"/>
    </sheetView>
  </sheetViews>
  <sheetFormatPr defaultRowHeight="15" x14ac:dyDescent="0.25"/>
  <cols>
    <col min="1" max="1" width="13.85546875" style="1" customWidth="1"/>
    <col min="2" max="2" width="14.28515625" style="1" bestFit="1" customWidth="1"/>
    <col min="3" max="3" width="23.140625" style="1" bestFit="1" customWidth="1"/>
    <col min="4" max="4" width="33" style="15" customWidth="1"/>
    <col min="5" max="5" width="10.42578125" style="6" bestFit="1" customWidth="1"/>
    <col min="6" max="6" width="13.140625" style="17" bestFit="1" customWidth="1"/>
    <col min="7" max="7" width="23.42578125" style="2" bestFit="1" customWidth="1"/>
    <col min="8" max="8" width="19.7109375" style="11" bestFit="1" customWidth="1"/>
    <col min="9" max="9" width="17.42578125" style="2" customWidth="1"/>
    <col min="10" max="10" width="33.28515625" style="13" customWidth="1"/>
  </cols>
  <sheetData>
    <row r="1" spans="1:10" s="4" customFormat="1" ht="45" x14ac:dyDescent="0.25">
      <c r="A1" s="19" t="s">
        <v>52</v>
      </c>
      <c r="B1" s="3" t="s">
        <v>17</v>
      </c>
      <c r="C1" s="3" t="s">
        <v>0</v>
      </c>
      <c r="D1" s="14" t="s">
        <v>1</v>
      </c>
      <c r="E1" s="5" t="s">
        <v>2</v>
      </c>
      <c r="F1" s="18" t="s">
        <v>3</v>
      </c>
      <c r="G1" s="7" t="s">
        <v>7</v>
      </c>
      <c r="H1" s="12" t="s">
        <v>8</v>
      </c>
      <c r="I1" s="7" t="s">
        <v>9</v>
      </c>
      <c r="J1" s="32" t="s">
        <v>11</v>
      </c>
    </row>
    <row r="2" spans="1:10" x14ac:dyDescent="0.25">
      <c r="A2">
        <v>5</v>
      </c>
      <c r="B2" s="16" t="str">
        <f>IF(VLOOKUP(Table2[[#This Row],[№ запроса на приобретение]],PR!B:G,6,0)=Настройки!$B$6,HYPERLINK(Настройки!$B$3&amp;"pr"&amp;A2&amp;"."&amp;Настройки!$D$3,"pr"&amp;A2&amp;"."&amp;Настройки!$D$3),"")</f>
        <v>pr5.PDF</v>
      </c>
      <c r="C2" s="1" t="str">
        <f>VLOOKUP(Table2[[#This Row],[№ запроса на приобретение]],PR!B:E,4,0)</f>
        <v>ООО "Рога и копыта"</v>
      </c>
      <c r="D2" s="1" t="str">
        <f>VLOOKUP(Table2[[#This Row],[№ запроса на приобретение]],PR!B:F,5,0)</f>
        <v>Покупка. Таракан рыжий, 5 шт</v>
      </c>
      <c r="E2" s="8">
        <v>42542</v>
      </c>
      <c r="F2" s="17">
        <v>935</v>
      </c>
      <c r="G2" s="2">
        <v>900</v>
      </c>
      <c r="H2" s="11">
        <v>42543</v>
      </c>
      <c r="J2" s="31" t="s">
        <v>34</v>
      </c>
    </row>
    <row r="3" spans="1:10" x14ac:dyDescent="0.25">
      <c r="A3">
        <v>5</v>
      </c>
      <c r="B3" s="16" t="str">
        <f>IF(VLOOKUP(Table2[[#This Row],[№ запроса на приобретение]],PR!B:G,6,0)=Настройки!$B$6,HYPERLINK(Настройки!$B$3&amp;"pr"&amp;A3&amp;"."&amp;Настройки!$D$3,"pr"&amp;A3&amp;"."&amp;Настройки!$D$3),"")</f>
        <v>pr5.PDF</v>
      </c>
      <c r="C3" s="1" t="str">
        <f>VLOOKUP(Table2[[#This Row],[№ запроса на приобретение]],PR!B:E,4,0)</f>
        <v>ООО "Рога и копыта"</v>
      </c>
      <c r="D3" s="1" t="str">
        <f>VLOOKUP(Table2[[#This Row],[№ запроса на приобретение]],PR!B:F,5,0)</f>
        <v>Покупка. Таракан рыжий, 5 шт</v>
      </c>
      <c r="E3" s="8">
        <v>42552</v>
      </c>
      <c r="F3" s="17">
        <v>994</v>
      </c>
      <c r="G3" s="2">
        <v>600</v>
      </c>
      <c r="J3" s="31" t="s">
        <v>34</v>
      </c>
    </row>
    <row r="4" spans="1:10" ht="30" x14ac:dyDescent="0.25">
      <c r="A4" s="43">
        <v>6</v>
      </c>
      <c r="B4" s="47" t="str">
        <f>IF(VLOOKUP(Table2[[#This Row],[№ запроса на приобретение]],PR!B:G,6,0)=Настройки!$B$6,HYPERLINK(Настройки!$B$3&amp;"pr"&amp;A4&amp;"."&amp;Настройки!$D$3,"pr"&amp;A4&amp;"."&amp;Настройки!$D$3),"")</f>
        <v>pr6.PDF</v>
      </c>
      <c r="C4" s="44" t="str">
        <f>VLOOKUP(Table2[[#This Row],[№ запроса на приобретение]],PR!B:E,4,0)</f>
        <v>АО "Контора Никанора"</v>
      </c>
      <c r="D4" s="27" t="str">
        <f>VLOOKUP(Table2[[#This Row],[№ запроса на приобретение]],PR!B:F,5,0)</f>
        <v>Услуги по уходу за тараканами - 30р за 1 таракана в месяц</v>
      </c>
      <c r="E4" s="33">
        <v>42933</v>
      </c>
      <c r="F4" s="34" t="s">
        <v>37</v>
      </c>
      <c r="G4" s="45">
        <v>900</v>
      </c>
      <c r="H4" s="46">
        <v>42933</v>
      </c>
      <c r="I4" s="45"/>
      <c r="J4" s="31" t="s">
        <v>35</v>
      </c>
    </row>
  </sheetData>
  <dataConsolidate/>
  <conditionalFormatting sqref="C1:D1048576">
    <cfRule type="containsErrors" dxfId="1" priority="2">
      <formula>ISERROR(C1)</formula>
    </cfRule>
  </conditionalFormatting>
  <dataValidations count="1">
    <dataValidation type="list" allowBlank="1" showInputMessage="1" showErrorMessage="1" sqref="J2:J4">
      <formula1>tbОтветственные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"/>
  <sheetViews>
    <sheetView topLeftCell="C1" workbookViewId="0">
      <pane ySplit="1" topLeftCell="A2" activePane="bottomLeft" state="frozen"/>
      <selection pane="bottomLeft" activeCell="J2" sqref="J2"/>
    </sheetView>
  </sheetViews>
  <sheetFormatPr defaultColWidth="17.7109375" defaultRowHeight="15" x14ac:dyDescent="0.25"/>
  <cols>
    <col min="1" max="1" width="12" style="78" customWidth="1"/>
    <col min="2" max="2" width="14.85546875" style="79" bestFit="1" customWidth="1"/>
    <col min="3" max="3" width="26.5703125" style="80" bestFit="1" customWidth="1"/>
    <col min="4" max="4" width="37.7109375" style="81" customWidth="1"/>
    <col min="5" max="5" width="13.85546875" style="82" bestFit="1" customWidth="1"/>
    <col min="6" max="6" width="11.7109375" style="83" bestFit="1" customWidth="1"/>
    <col min="7" max="8" width="20.5703125" style="80" bestFit="1" customWidth="1"/>
    <col min="9" max="9" width="16.85546875" style="84" bestFit="1" customWidth="1"/>
    <col min="10" max="10" width="27.42578125" style="80" bestFit="1" customWidth="1"/>
    <col min="11" max="11" width="25.28515625" style="81" bestFit="1" customWidth="1"/>
  </cols>
  <sheetData>
    <row r="1" spans="1:11" s="4" customFormat="1" ht="39" customHeight="1" x14ac:dyDescent="0.25">
      <c r="A1" s="35" t="s">
        <v>52</v>
      </c>
      <c r="B1" s="35" t="s">
        <v>17</v>
      </c>
      <c r="C1" s="24" t="s">
        <v>0</v>
      </c>
      <c r="D1" s="36" t="s">
        <v>1</v>
      </c>
      <c r="E1" s="37" t="s">
        <v>4</v>
      </c>
      <c r="F1" s="38" t="s">
        <v>5</v>
      </c>
      <c r="G1" s="24" t="s">
        <v>15</v>
      </c>
      <c r="H1" s="24" t="s">
        <v>16</v>
      </c>
      <c r="I1" s="25" t="s">
        <v>14</v>
      </c>
      <c r="J1" s="24" t="s">
        <v>10</v>
      </c>
      <c r="K1" s="23" t="s">
        <v>11</v>
      </c>
    </row>
    <row r="2" spans="1:11" x14ac:dyDescent="0.25">
      <c r="A2" s="61">
        <v>5</v>
      </c>
      <c r="B2" s="62" t="str">
        <f>IF(VLOOKUP(Table3[[#This Row],[№ запроса на приобретение]],PR!B:G,6,0)=Настройки!$B$6,HYPERLINK(Настройки!$B$3&amp;"pr"&amp;A2&amp;"."&amp;Настройки!$D$3,"pr"&amp;A2&amp;"."&amp;Настройки!$D$3),"")</f>
        <v>pr5.PDF</v>
      </c>
      <c r="C2" s="63" t="str">
        <f>VLOOKUP(Table3[[#This Row],[№ запроса на приобретение]],PR!B:E,4,0)</f>
        <v>ООО "Рога и копыта"</v>
      </c>
      <c r="D2" s="63" t="str">
        <f>VLOOKUP(Table3[[#This Row],[№ запроса на приобретение]],PR!B:F,5,0)</f>
        <v>Покупка. Таракан рыжий, 5 шт</v>
      </c>
      <c r="E2" s="64">
        <v>42542</v>
      </c>
      <c r="F2" s="65">
        <v>836</v>
      </c>
      <c r="G2" s="66">
        <v>42542</v>
      </c>
      <c r="H2" s="63">
        <v>836</v>
      </c>
      <c r="I2" s="67">
        <v>900</v>
      </c>
      <c r="J2" s="66">
        <v>43273</v>
      </c>
      <c r="K2" s="68" t="s">
        <v>34</v>
      </c>
    </row>
    <row r="3" spans="1:11" x14ac:dyDescent="0.25">
      <c r="A3" s="61">
        <v>5</v>
      </c>
      <c r="B3" s="62" t="str">
        <f>IF(VLOOKUP(Table3[[#This Row],[№ запроса на приобретение]],PR!B:G,6,0)=Настройки!$B$6,HYPERLINK(Настройки!$B$3&amp;"pr"&amp;A3&amp;"."&amp;Настройки!$D$3,"pr"&amp;A3&amp;"."&amp;Настройки!$D$3),"")</f>
        <v>pr5.PDF</v>
      </c>
      <c r="C3" s="63" t="str">
        <f>VLOOKUP(Table3[[#This Row],[№ запроса на приобретение]],PR!B:E,4,0)</f>
        <v>ООО "Рога и копыта"</v>
      </c>
      <c r="D3" s="63" t="str">
        <f>VLOOKUP(Table3[[#This Row],[№ запроса на приобретение]],PR!B:F,5,0)</f>
        <v>Покупка. Таракан рыжий, 5 шт</v>
      </c>
      <c r="E3" s="64">
        <v>42552</v>
      </c>
      <c r="F3" s="65">
        <v>892</v>
      </c>
      <c r="G3" s="66">
        <v>42552</v>
      </c>
      <c r="H3" s="63">
        <v>892</v>
      </c>
      <c r="I3" s="67">
        <v>600</v>
      </c>
      <c r="J3" s="66"/>
      <c r="K3" s="68" t="s">
        <v>35</v>
      </c>
    </row>
    <row r="4" spans="1:11" ht="30" x14ac:dyDescent="0.25">
      <c r="A4" s="69">
        <v>6</v>
      </c>
      <c r="B4" s="70" t="str">
        <f>IF(VLOOKUP(Table3[[#This Row],[№ запроса на приобретение]],PR!B:G,6,0)=Настройки!$B$6,HYPERLINK(Настройки!$B$3&amp;"pr"&amp;A4&amp;"."&amp;Настройки!$D$3,"pr"&amp;A4&amp;"."&amp;Настройки!$D$3),"")</f>
        <v>pr6.PDF</v>
      </c>
      <c r="C4" s="71" t="str">
        <f>VLOOKUP(Table3[[#This Row],[№ запроса на приобретение]],PR!B:E,4,0)</f>
        <v>АО "Контора Никанора"</v>
      </c>
      <c r="D4" s="63" t="str">
        <f>VLOOKUP(Table3[[#This Row],[№ запроса на приобретение]],PR!B:F,5,0)</f>
        <v>Услуги по уходу за тараканами - 30р за 1 таракана в месяц</v>
      </c>
      <c r="E4" s="72">
        <v>42582</v>
      </c>
      <c r="F4" s="73" t="s">
        <v>83</v>
      </c>
      <c r="G4" s="76">
        <v>42947</v>
      </c>
      <c r="H4" s="74">
        <v>563</v>
      </c>
      <c r="I4" s="75">
        <v>150</v>
      </c>
      <c r="J4" s="76">
        <v>42583</v>
      </c>
      <c r="K4" s="77" t="s">
        <v>35</v>
      </c>
    </row>
  </sheetData>
  <conditionalFormatting sqref="C1:D1048576">
    <cfRule type="containsErrors" dxfId="0" priority="1">
      <formula>ISERROR(C1)</formula>
    </cfRule>
  </conditionalFormatting>
  <dataValidations count="1">
    <dataValidation type="list" allowBlank="1" showInputMessage="1" showErrorMessage="1" sqref="K2:K4">
      <formula1>tbОтветственные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Инструкция</vt:lpstr>
      <vt:lpstr>Настройки</vt:lpstr>
      <vt:lpstr>PR</vt:lpstr>
      <vt:lpstr>Счета</vt:lpstr>
      <vt:lpstr>Закрывашки</vt:lpstr>
      <vt:lpstr>tbОтветственные</vt:lpstr>
      <vt:lpstr>tbСтатусы</vt:lpstr>
    </vt:vector>
  </TitlesOfParts>
  <Manager/>
  <Company/>
  <LinksUpToDate>false</LinksUpToDate>
  <SharedDoc>false</SharedDoc>
  <HyperlinkBase>Paladinum.ru</HyperlinkBase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 Registry</dc:title>
  <dc:creator/>
  <cp:keywords>#методнаучноготыка</cp:keywords>
  <cp:lastModifiedBy/>
  <dcterms:created xsi:type="dcterms:W3CDTF">2018-05-30T08:58:28Z</dcterms:created>
  <dcterms:modified xsi:type="dcterms:W3CDTF">2018-05-30T17:26:23Z</dcterms:modified>
</cp:coreProperties>
</file>